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35" windowHeight="7230" activeTab="0"/>
  </bookViews>
  <sheets>
    <sheet name="Jovens" sheetId="1" r:id="rId1"/>
  </sheets>
  <definedNames>
    <definedName name="_xlnm.Print_Area" localSheetId="0">'Jovens'!$A$1:$T$40</definedName>
  </definedNames>
  <calcPr fullCalcOnLoad="1"/>
</workbook>
</file>

<file path=xl/sharedStrings.xml><?xml version="1.0" encoding="utf-8"?>
<sst xmlns="http://schemas.openxmlformats.org/spreadsheetml/2006/main" count="124" uniqueCount="56">
  <si>
    <t>Selecção Nacional de Jovens</t>
  </si>
  <si>
    <t>ELO FIDE</t>
  </si>
  <si>
    <t>Nome</t>
  </si>
  <si>
    <t>Ano Nasc.</t>
  </si>
  <si>
    <t>Títulos 2012</t>
  </si>
  <si>
    <t>Títulos 2011</t>
  </si>
  <si>
    <t>Feminino</t>
  </si>
  <si>
    <t>Pont. Total</t>
  </si>
  <si>
    <t>Participação</t>
  </si>
  <si>
    <t>nº partidas</t>
  </si>
  <si>
    <t>nº ordem</t>
  </si>
  <si>
    <t>PAC</t>
  </si>
  <si>
    <t>Jorge Ferreira</t>
  </si>
  <si>
    <t>Sub-20</t>
  </si>
  <si>
    <t>SIM</t>
  </si>
  <si>
    <t>David Martins</t>
  </si>
  <si>
    <t>Sub-16</t>
  </si>
  <si>
    <t>Henrique Aguiar</t>
  </si>
  <si>
    <t>Maria Inês Oliveira</t>
  </si>
  <si>
    <t>Sub-18</t>
  </si>
  <si>
    <t>Pedro Neves</t>
  </si>
  <si>
    <t>Luis Silva</t>
  </si>
  <si>
    <t>António Vasques</t>
  </si>
  <si>
    <t>André Sousa</t>
  </si>
  <si>
    <t>Sub-14</t>
  </si>
  <si>
    <t>OB</t>
  </si>
  <si>
    <t>Rita Jorge</t>
  </si>
  <si>
    <t>João Vicente</t>
  </si>
  <si>
    <t>Maria Alice Oliveira</t>
  </si>
  <si>
    <t>Sub-10</t>
  </si>
  <si>
    <t>Luís Pedro Ferreira</t>
  </si>
  <si>
    <t>Vladimir Ulyanovskyy</t>
  </si>
  <si>
    <t>Daniel Bray</t>
  </si>
  <si>
    <t>João Pedro Andias</t>
  </si>
  <si>
    <t>Francisco Mateus</t>
  </si>
  <si>
    <t>Inês Lima Santos</t>
  </si>
  <si>
    <t>Gonçalo Silva</t>
  </si>
  <si>
    <t>Ivo Dias</t>
  </si>
  <si>
    <t>Ana Raquel Bastos</t>
  </si>
  <si>
    <t>João Pedro Meira</t>
  </si>
  <si>
    <t>Guilherme Martins</t>
  </si>
  <si>
    <t>José Francisco Veiga</t>
  </si>
  <si>
    <t>Rita Santos</t>
  </si>
  <si>
    <t>Hugo Ferreira</t>
  </si>
  <si>
    <t>Henrique Paiva</t>
  </si>
  <si>
    <t>Ana Meireles</t>
  </si>
  <si>
    <t>José Margarido</t>
  </si>
  <si>
    <t>Rafael Saraiva</t>
  </si>
  <si>
    <t>Mariana Silva</t>
  </si>
  <si>
    <t>Alexandre Belsley</t>
  </si>
  <si>
    <t>Pedro Rodrigo Santos</t>
  </si>
  <si>
    <t>Tiago Leão</t>
  </si>
  <si>
    <t>David Cadeirinhas</t>
  </si>
  <si>
    <t>Francisco Cavadas</t>
  </si>
  <si>
    <t>Diana Nogueira</t>
  </si>
  <si>
    <t>Henish Balu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</si>
</sst>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9" fillId="20" borderId="7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3" fillId="0" borderId="0" xfId="0" applyFont="1" applyAlignment="1">
      <alignment vertical="center"/>
    </xf>
    <xf numFmtId="17" fontId="33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0" zoomScaleNormal="70" zoomScalePageLayoutView="0" workbookViewId="0" topLeftCell="A8">
      <selection activeCell="A12" sqref="A12:A26"/>
    </sheetView>
  </sheetViews>
  <sheetFormatPr defaultColWidth="8.8515625" defaultRowHeight="15"/>
  <cols>
    <col min="1" max="1" width="8.8515625" style="1" customWidth="1"/>
    <col min="2" max="2" width="24.28125" style="1" bestFit="1" customWidth="1"/>
    <col min="3" max="3" width="9.7109375" style="1" customWidth="1"/>
    <col min="4" max="11" width="8.8515625" style="1" customWidth="1"/>
    <col min="12" max="13" width="9.00390625" style="1" customWidth="1"/>
    <col min="14" max="15" width="11.421875" style="1" bestFit="1" customWidth="1"/>
    <col min="16" max="16" width="9.421875" style="1" bestFit="1" customWidth="1"/>
    <col min="17" max="17" width="10.57421875" style="1" bestFit="1" customWidth="1"/>
    <col min="18" max="18" width="11.7109375" style="1" bestFit="1" customWidth="1"/>
    <col min="19" max="19" width="10.7109375" style="1" bestFit="1" customWidth="1"/>
    <col min="20" max="20" width="9.421875" style="1" bestFit="1" customWidth="1"/>
    <col min="21" max="21" width="10.28125" style="1" customWidth="1"/>
    <col min="22" max="22" width="11.28125" style="1" bestFit="1" customWidth="1"/>
    <col min="23" max="16384" width="8.8515625" style="1" customWidth="1"/>
  </cols>
  <sheetData>
    <row r="1" spans="2:19" ht="15">
      <c r="B1" s="2" t="s">
        <v>0</v>
      </c>
      <c r="C1" s="2"/>
      <c r="S1" s="3"/>
    </row>
    <row r="2" spans="3:19" ht="15">
      <c r="C2" s="2"/>
      <c r="E2" s="11" t="s">
        <v>1</v>
      </c>
      <c r="F2" s="11"/>
      <c r="G2" s="11"/>
      <c r="H2" s="11"/>
      <c r="I2" s="11"/>
      <c r="J2" s="11"/>
      <c r="K2" s="11"/>
      <c r="L2" s="11"/>
      <c r="M2" s="11"/>
      <c r="S2" s="3"/>
    </row>
    <row r="3" spans="2:20" ht="15">
      <c r="B3" s="2" t="s">
        <v>2</v>
      </c>
      <c r="C3" s="2"/>
      <c r="D3" s="4" t="s">
        <v>3</v>
      </c>
      <c r="E3" s="5">
        <v>41244</v>
      </c>
      <c r="F3" s="5">
        <v>41214</v>
      </c>
      <c r="G3" s="5">
        <v>41183</v>
      </c>
      <c r="H3" s="5">
        <v>41153</v>
      </c>
      <c r="I3" s="5">
        <v>41122</v>
      </c>
      <c r="J3" s="5">
        <v>41091</v>
      </c>
      <c r="K3" s="5">
        <v>41030</v>
      </c>
      <c r="L3" s="5">
        <v>40969</v>
      </c>
      <c r="M3" s="5">
        <v>40909</v>
      </c>
      <c r="N3" s="2" t="s">
        <v>4</v>
      </c>
      <c r="O3" s="2" t="s">
        <v>5</v>
      </c>
      <c r="P3" s="2" t="s">
        <v>6</v>
      </c>
      <c r="Q3" s="2" t="s">
        <v>7</v>
      </c>
      <c r="R3" s="2" t="s">
        <v>8</v>
      </c>
      <c r="S3" s="2" t="s">
        <v>9</v>
      </c>
      <c r="T3" s="2" t="s">
        <v>10</v>
      </c>
    </row>
    <row r="4" spans="1:20" ht="15">
      <c r="A4" s="12" t="s">
        <v>11</v>
      </c>
      <c r="B4" s="6" t="s">
        <v>12</v>
      </c>
      <c r="C4" s="6" t="s">
        <v>13</v>
      </c>
      <c r="D4" s="1">
        <v>1994</v>
      </c>
      <c r="E4" s="1">
        <v>2385</v>
      </c>
      <c r="F4" s="1">
        <v>2402</v>
      </c>
      <c r="G4" s="1">
        <v>2402</v>
      </c>
      <c r="H4" s="1">
        <v>2361</v>
      </c>
      <c r="I4" s="1">
        <v>2338</v>
      </c>
      <c r="J4" s="1">
        <v>2338</v>
      </c>
      <c r="K4" s="1">
        <v>2331</v>
      </c>
      <c r="L4" s="1">
        <v>2339</v>
      </c>
      <c r="M4" s="1">
        <v>2339</v>
      </c>
      <c r="N4" s="1">
        <v>1</v>
      </c>
      <c r="Q4" s="3">
        <f aca="true" t="shared" si="0" ref="Q4:Q40">((12*E4+11*F4+10*G4+9*H4+8*I4+7*J4+5*K4+3*L4+M4)/66)+(D4-1993)*50+N4*25+O4*10+P4*200</f>
        <v>2444.5757575757575</v>
      </c>
      <c r="R4" s="1" t="s">
        <v>14</v>
      </c>
      <c r="S4" s="1">
        <f>SUM(11,20,9,8,16)</f>
        <v>64</v>
      </c>
      <c r="T4" s="1">
        <v>1</v>
      </c>
    </row>
    <row r="5" spans="1:20" ht="15">
      <c r="A5" s="12"/>
      <c r="B5" s="6" t="s">
        <v>15</v>
      </c>
      <c r="C5" s="6" t="s">
        <v>16</v>
      </c>
      <c r="D5" s="1">
        <v>1997</v>
      </c>
      <c r="E5" s="1">
        <v>2158</v>
      </c>
      <c r="F5" s="1">
        <v>2161</v>
      </c>
      <c r="G5" s="1">
        <v>2161</v>
      </c>
      <c r="H5" s="1">
        <v>2167</v>
      </c>
      <c r="I5" s="1">
        <v>2123</v>
      </c>
      <c r="J5" s="1">
        <v>2123</v>
      </c>
      <c r="K5" s="1">
        <v>2106</v>
      </c>
      <c r="L5" s="1">
        <v>2078</v>
      </c>
      <c r="M5" s="1">
        <v>2086</v>
      </c>
      <c r="Q5" s="3">
        <f t="shared" si="0"/>
        <v>2343.560606060606</v>
      </c>
      <c r="R5" s="1" t="s">
        <v>14</v>
      </c>
      <c r="S5" s="1">
        <f>SUM(3,5,18,7,17,9)</f>
        <v>59</v>
      </c>
      <c r="T5" s="1">
        <v>2</v>
      </c>
    </row>
    <row r="6" spans="1:20" ht="15">
      <c r="A6" s="12"/>
      <c r="B6" s="6" t="s">
        <v>17</v>
      </c>
      <c r="C6" s="6" t="s">
        <v>16</v>
      </c>
      <c r="D6" s="1">
        <v>1998</v>
      </c>
      <c r="E6" s="1">
        <v>2094</v>
      </c>
      <c r="F6" s="1">
        <v>2082</v>
      </c>
      <c r="G6" s="1">
        <v>2064</v>
      </c>
      <c r="H6" s="1">
        <v>2064</v>
      </c>
      <c r="I6" s="1">
        <v>2060</v>
      </c>
      <c r="J6" s="1">
        <v>2060</v>
      </c>
      <c r="K6" s="1">
        <v>2037</v>
      </c>
      <c r="L6" s="1">
        <v>2031</v>
      </c>
      <c r="M6" s="1">
        <v>2025</v>
      </c>
      <c r="Q6" s="3">
        <f t="shared" si="0"/>
        <v>2317.409090909091</v>
      </c>
      <c r="R6" s="1" t="s">
        <v>14</v>
      </c>
      <c r="S6" s="1">
        <f>SUM(4,7,9,13,4,12,5)</f>
        <v>54</v>
      </c>
      <c r="T6" s="1">
        <v>3</v>
      </c>
    </row>
    <row r="7" spans="1:20" ht="15">
      <c r="A7" s="12"/>
      <c r="B7" s="6" t="s">
        <v>18</v>
      </c>
      <c r="C7" s="6" t="s">
        <v>19</v>
      </c>
      <c r="D7" s="1">
        <v>1996</v>
      </c>
      <c r="E7" s="1">
        <v>1962</v>
      </c>
      <c r="F7" s="1">
        <v>1969</v>
      </c>
      <c r="G7" s="1">
        <v>1969</v>
      </c>
      <c r="H7" s="1">
        <v>1940</v>
      </c>
      <c r="I7" s="1">
        <v>1927</v>
      </c>
      <c r="J7" s="1">
        <v>1943</v>
      </c>
      <c r="K7" s="1">
        <v>1947</v>
      </c>
      <c r="L7" s="1">
        <v>1932</v>
      </c>
      <c r="M7" s="1">
        <v>1924</v>
      </c>
      <c r="O7" s="1">
        <v>1</v>
      </c>
      <c r="P7" s="1">
        <v>1</v>
      </c>
      <c r="Q7" s="3">
        <f t="shared" si="0"/>
        <v>2311.8939393939395</v>
      </c>
      <c r="R7" s="1" t="s">
        <v>14</v>
      </c>
      <c r="S7" s="1">
        <f>SUM(11,10,9,9,17,12,5)</f>
        <v>73</v>
      </c>
      <c r="T7" s="1">
        <v>4</v>
      </c>
    </row>
    <row r="8" spans="1:20" ht="15">
      <c r="A8" s="12"/>
      <c r="B8" s="6" t="s">
        <v>20</v>
      </c>
      <c r="C8" s="6" t="s">
        <v>13</v>
      </c>
      <c r="D8" s="1">
        <v>1994</v>
      </c>
      <c r="E8" s="1">
        <v>2196</v>
      </c>
      <c r="F8" s="1">
        <v>2196</v>
      </c>
      <c r="G8" s="1">
        <v>2196</v>
      </c>
      <c r="H8" s="1">
        <v>2196</v>
      </c>
      <c r="I8" s="1">
        <v>2244</v>
      </c>
      <c r="J8" s="1">
        <v>2244</v>
      </c>
      <c r="K8" s="1">
        <v>2239</v>
      </c>
      <c r="L8" s="1">
        <v>2239</v>
      </c>
      <c r="M8" s="1">
        <v>2239</v>
      </c>
      <c r="O8" s="1">
        <v>1</v>
      </c>
      <c r="Q8" s="3">
        <f t="shared" si="0"/>
        <v>2272.7727272727275</v>
      </c>
      <c r="R8" s="1" t="s">
        <v>14</v>
      </c>
      <c r="S8" s="1">
        <f>SUM(18,2)</f>
        <v>20</v>
      </c>
      <c r="T8" s="1">
        <v>5</v>
      </c>
    </row>
    <row r="9" spans="1:20" ht="15">
      <c r="A9" s="12"/>
      <c r="B9" s="6" t="s">
        <v>21</v>
      </c>
      <c r="C9" s="6" t="s">
        <v>19</v>
      </c>
      <c r="D9" s="1">
        <v>1995</v>
      </c>
      <c r="E9" s="1">
        <v>2176</v>
      </c>
      <c r="F9" s="1">
        <v>2151</v>
      </c>
      <c r="G9" s="1">
        <v>2167</v>
      </c>
      <c r="H9" s="1">
        <v>2144</v>
      </c>
      <c r="I9" s="1">
        <v>2115</v>
      </c>
      <c r="J9" s="1">
        <v>2109</v>
      </c>
      <c r="K9" s="1">
        <v>2090</v>
      </c>
      <c r="L9" s="1">
        <v>2055</v>
      </c>
      <c r="M9" s="1">
        <v>2047</v>
      </c>
      <c r="Q9" s="3">
        <f t="shared" si="0"/>
        <v>2237.6363636363635</v>
      </c>
      <c r="R9" s="1" t="s">
        <v>14</v>
      </c>
      <c r="S9" s="1">
        <f>SUM(11,5,7,18,8,16,13,4)</f>
        <v>82</v>
      </c>
      <c r="T9" s="1">
        <v>6</v>
      </c>
    </row>
    <row r="10" spans="1:20" ht="15">
      <c r="A10" s="12"/>
      <c r="B10" s="6" t="s">
        <v>22</v>
      </c>
      <c r="C10" s="6" t="s">
        <v>13</v>
      </c>
      <c r="D10" s="1">
        <v>1993</v>
      </c>
      <c r="E10" s="1">
        <v>2209</v>
      </c>
      <c r="F10" s="1">
        <v>2218</v>
      </c>
      <c r="G10" s="1">
        <v>2218</v>
      </c>
      <c r="H10" s="1">
        <v>2218</v>
      </c>
      <c r="I10" s="1">
        <v>2214</v>
      </c>
      <c r="J10" s="1">
        <v>2214</v>
      </c>
      <c r="K10" s="1">
        <v>2191</v>
      </c>
      <c r="L10" s="1">
        <v>2197</v>
      </c>
      <c r="M10" s="1">
        <v>2196</v>
      </c>
      <c r="N10" s="1">
        <v>1</v>
      </c>
      <c r="Q10" s="3">
        <f t="shared" si="0"/>
        <v>2237.121212121212</v>
      </c>
      <c r="R10" s="1" t="s">
        <v>14</v>
      </c>
      <c r="S10" s="1">
        <f>SUM(5,30,14,7,1)</f>
        <v>57</v>
      </c>
      <c r="T10" s="1">
        <v>7</v>
      </c>
    </row>
    <row r="11" spans="1:20" ht="15">
      <c r="A11" s="12"/>
      <c r="B11" s="6" t="s">
        <v>23</v>
      </c>
      <c r="C11" s="6" t="s">
        <v>24</v>
      </c>
      <c r="D11" s="1">
        <v>2000</v>
      </c>
      <c r="E11" s="1">
        <v>1873</v>
      </c>
      <c r="F11" s="1">
        <v>1885</v>
      </c>
      <c r="G11" s="1">
        <v>1891</v>
      </c>
      <c r="H11" s="1">
        <v>1891</v>
      </c>
      <c r="I11" s="1">
        <v>1863</v>
      </c>
      <c r="J11" s="1">
        <v>1860</v>
      </c>
      <c r="K11" s="1">
        <v>1694</v>
      </c>
      <c r="L11" s="1">
        <v>1673</v>
      </c>
      <c r="M11" s="1">
        <v>1671</v>
      </c>
      <c r="N11" s="1">
        <v>1</v>
      </c>
      <c r="Q11" s="3">
        <f t="shared" si="0"/>
        <v>2226.878787878788</v>
      </c>
      <c r="R11" s="1" t="s">
        <v>14</v>
      </c>
      <c r="S11" s="1">
        <f>SUM(5,7,9,20,27,6,3)</f>
        <v>77</v>
      </c>
      <c r="T11" s="1">
        <v>8</v>
      </c>
    </row>
    <row r="12" spans="1:20" ht="15">
      <c r="A12" s="12" t="s">
        <v>25</v>
      </c>
      <c r="B12" s="7" t="s">
        <v>26</v>
      </c>
      <c r="C12" s="7" t="s">
        <v>24</v>
      </c>
      <c r="D12" s="1">
        <v>2000</v>
      </c>
      <c r="E12" s="1">
        <v>1635</v>
      </c>
      <c r="F12" s="1">
        <v>1636</v>
      </c>
      <c r="G12" s="1">
        <v>1636</v>
      </c>
      <c r="H12" s="1">
        <v>1636</v>
      </c>
      <c r="I12" s="1">
        <v>1636</v>
      </c>
      <c r="J12" s="1">
        <v>1636</v>
      </c>
      <c r="K12" s="1">
        <v>1624</v>
      </c>
      <c r="L12" s="1">
        <v>1635</v>
      </c>
      <c r="M12" s="1">
        <v>1635</v>
      </c>
      <c r="N12" s="1">
        <v>1</v>
      </c>
      <c r="O12" s="1">
        <v>1</v>
      </c>
      <c r="P12" s="1">
        <v>1</v>
      </c>
      <c r="Q12" s="3">
        <f t="shared" si="0"/>
        <v>2219.848484848485</v>
      </c>
      <c r="R12" s="1" t="s">
        <v>14</v>
      </c>
      <c r="S12" s="8">
        <f>SUM(6,1,4)</f>
        <v>11</v>
      </c>
      <c r="T12" s="1">
        <v>9</v>
      </c>
    </row>
    <row r="13" spans="1:20" ht="15">
      <c r="A13" s="12"/>
      <c r="B13" s="7" t="s">
        <v>27</v>
      </c>
      <c r="C13" s="7" t="s">
        <v>19</v>
      </c>
      <c r="D13" s="1">
        <v>1996</v>
      </c>
      <c r="E13" s="1">
        <v>2043</v>
      </c>
      <c r="F13" s="1">
        <v>2042</v>
      </c>
      <c r="G13" s="1">
        <v>2042</v>
      </c>
      <c r="H13" s="1">
        <v>2042</v>
      </c>
      <c r="I13" s="1">
        <v>2012</v>
      </c>
      <c r="J13" s="1">
        <v>2012</v>
      </c>
      <c r="K13" s="1">
        <v>2012</v>
      </c>
      <c r="L13" s="1">
        <v>1994</v>
      </c>
      <c r="M13" s="1">
        <v>1994</v>
      </c>
      <c r="N13" s="1">
        <v>1</v>
      </c>
      <c r="O13" s="1">
        <v>1</v>
      </c>
      <c r="Q13" s="3">
        <f t="shared" si="0"/>
        <v>2215.181818181818</v>
      </c>
      <c r="R13" s="1" t="s">
        <v>14</v>
      </c>
      <c r="S13" s="1">
        <f>SUM(11,9,10)</f>
        <v>30</v>
      </c>
      <c r="T13" s="1">
        <v>10</v>
      </c>
    </row>
    <row r="14" spans="1:20" ht="15">
      <c r="A14" s="12"/>
      <c r="B14" s="7" t="s">
        <v>28</v>
      </c>
      <c r="C14" s="7" t="s">
        <v>29</v>
      </c>
      <c r="D14" s="1">
        <v>2003</v>
      </c>
      <c r="E14" s="1">
        <v>1419</v>
      </c>
      <c r="F14" s="1">
        <v>1423</v>
      </c>
      <c r="G14" s="1">
        <v>1409</v>
      </c>
      <c r="H14" s="1">
        <v>1395</v>
      </c>
      <c r="I14" s="1">
        <v>1410</v>
      </c>
      <c r="J14" s="1">
        <v>1424</v>
      </c>
      <c r="K14" s="1">
        <v>1450</v>
      </c>
      <c r="L14" s="1">
        <v>1473</v>
      </c>
      <c r="M14" s="1">
        <v>1411</v>
      </c>
      <c r="N14" s="1">
        <v>1</v>
      </c>
      <c r="O14" s="1">
        <v>2</v>
      </c>
      <c r="P14" s="1">
        <v>1</v>
      </c>
      <c r="Q14" s="3">
        <f t="shared" si="0"/>
        <v>2164</v>
      </c>
      <c r="R14" s="1" t="s">
        <v>14</v>
      </c>
      <c r="S14" s="1">
        <f>SUM(2,4,4,8,5,8,5,14)</f>
        <v>50</v>
      </c>
      <c r="T14" s="1">
        <v>11</v>
      </c>
    </row>
    <row r="15" spans="1:20" ht="15">
      <c r="A15" s="12"/>
      <c r="B15" s="7" t="s">
        <v>30</v>
      </c>
      <c r="C15" s="7" t="s">
        <v>16</v>
      </c>
      <c r="D15" s="1">
        <v>1998</v>
      </c>
      <c r="E15" s="1">
        <v>1885</v>
      </c>
      <c r="F15" s="1">
        <v>1900</v>
      </c>
      <c r="G15" s="1">
        <v>1900</v>
      </c>
      <c r="H15" s="1">
        <v>1900</v>
      </c>
      <c r="I15" s="1">
        <v>1894</v>
      </c>
      <c r="J15" s="1">
        <v>1891</v>
      </c>
      <c r="K15" s="1">
        <v>1888</v>
      </c>
      <c r="L15" s="1">
        <v>1848</v>
      </c>
      <c r="M15" s="1">
        <v>1848</v>
      </c>
      <c r="O15" s="1">
        <v>1</v>
      </c>
      <c r="Q15" s="3">
        <f t="shared" si="0"/>
        <v>2151.530303030303</v>
      </c>
      <c r="R15" s="1" t="s">
        <v>14</v>
      </c>
      <c r="S15" s="1">
        <f>SUM(3,9,8,9,18)</f>
        <v>47</v>
      </c>
      <c r="T15" s="1">
        <v>12</v>
      </c>
    </row>
    <row r="16" spans="1:20" ht="15">
      <c r="A16" s="12"/>
      <c r="B16" s="7" t="s">
        <v>36</v>
      </c>
      <c r="C16" s="7" t="s">
        <v>24</v>
      </c>
      <c r="D16" s="1">
        <v>1999</v>
      </c>
      <c r="E16" s="1">
        <v>1871</v>
      </c>
      <c r="F16" s="1">
        <v>1823</v>
      </c>
      <c r="G16" s="1">
        <v>1823</v>
      </c>
      <c r="H16" s="1">
        <v>1823</v>
      </c>
      <c r="I16" s="1">
        <v>1823</v>
      </c>
      <c r="J16" s="1">
        <v>1816</v>
      </c>
      <c r="K16" s="1">
        <v>1799</v>
      </c>
      <c r="L16" s="1">
        <v>1786</v>
      </c>
      <c r="M16" s="1">
        <v>1773</v>
      </c>
      <c r="Q16" s="3">
        <f>((12*E16+11*F16+10*G16+9*H16+8*I16+7*J16+5*K16+3*L16+M16)/66)+(D16-1993)*50+N16*25+O16*10+P16*200</f>
        <v>2126.727272727273</v>
      </c>
      <c r="R16" s="1" t="s">
        <v>14</v>
      </c>
      <c r="S16" s="1">
        <f>SUM(15,5,4,11,4)</f>
        <v>39</v>
      </c>
      <c r="T16" s="1">
        <v>18</v>
      </c>
    </row>
    <row r="17" spans="1:20" ht="15">
      <c r="A17" s="12"/>
      <c r="B17" s="7" t="s">
        <v>31</v>
      </c>
      <c r="C17" s="7" t="s">
        <v>13</v>
      </c>
      <c r="D17" s="1">
        <v>1994</v>
      </c>
      <c r="E17" s="1">
        <v>2073</v>
      </c>
      <c r="F17" s="1">
        <v>2073</v>
      </c>
      <c r="G17" s="1">
        <v>2073</v>
      </c>
      <c r="H17" s="1">
        <v>2073</v>
      </c>
      <c r="I17" s="1">
        <v>2066</v>
      </c>
      <c r="J17" s="1">
        <v>2073</v>
      </c>
      <c r="K17" s="1">
        <v>2079</v>
      </c>
      <c r="L17" s="1">
        <v>2079</v>
      </c>
      <c r="M17" s="1">
        <v>2090</v>
      </c>
      <c r="Q17" s="3">
        <f t="shared" si="0"/>
        <v>2123.1363636363635</v>
      </c>
      <c r="R17" s="1" t="s">
        <v>14</v>
      </c>
      <c r="S17" s="1">
        <f>SUM(18,7,1,5)</f>
        <v>31</v>
      </c>
      <c r="T17" s="1">
        <v>13</v>
      </c>
    </row>
    <row r="18" spans="1:20" ht="15">
      <c r="A18" s="12"/>
      <c r="B18" s="7" t="s">
        <v>32</v>
      </c>
      <c r="C18" s="7" t="s">
        <v>13</v>
      </c>
      <c r="D18" s="1">
        <v>1994</v>
      </c>
      <c r="E18" s="1">
        <v>2077</v>
      </c>
      <c r="F18" s="1">
        <v>2077</v>
      </c>
      <c r="G18" s="1">
        <v>2077</v>
      </c>
      <c r="H18" s="1">
        <v>2077</v>
      </c>
      <c r="I18" s="1">
        <v>2067</v>
      </c>
      <c r="J18" s="1">
        <v>2063</v>
      </c>
      <c r="K18" s="1">
        <v>2061</v>
      </c>
      <c r="L18" s="1">
        <v>2041</v>
      </c>
      <c r="M18" s="1">
        <v>2040</v>
      </c>
      <c r="Q18" s="3">
        <f t="shared" si="0"/>
        <v>2120.8939393939395</v>
      </c>
      <c r="R18" s="1" t="s">
        <v>14</v>
      </c>
      <c r="S18" s="1">
        <f>SUM(5,3,5,6,18,1)</f>
        <v>38</v>
      </c>
      <c r="T18" s="1">
        <v>14</v>
      </c>
    </row>
    <row r="19" spans="1:20" ht="15">
      <c r="A19" s="12"/>
      <c r="B19" s="7" t="s">
        <v>33</v>
      </c>
      <c r="C19" s="7" t="s">
        <v>19</v>
      </c>
      <c r="D19" s="1">
        <v>1996</v>
      </c>
      <c r="E19" s="1">
        <v>1969</v>
      </c>
      <c r="F19" s="1">
        <v>1969</v>
      </c>
      <c r="G19" s="1">
        <v>1969</v>
      </c>
      <c r="H19" s="1">
        <v>1951</v>
      </c>
      <c r="I19" s="1">
        <v>1951</v>
      </c>
      <c r="J19" s="1">
        <v>1956</v>
      </c>
      <c r="K19" s="1">
        <v>1974</v>
      </c>
      <c r="L19" s="1">
        <v>1986</v>
      </c>
      <c r="M19" s="1">
        <v>1986</v>
      </c>
      <c r="Q19" s="3">
        <f t="shared" si="0"/>
        <v>2114.3939393939395</v>
      </c>
      <c r="R19" s="1" t="s">
        <v>14</v>
      </c>
      <c r="S19" s="1">
        <f>SUM(8,9,7,5,13)</f>
        <v>42</v>
      </c>
      <c r="T19" s="1">
        <v>15</v>
      </c>
    </row>
    <row r="20" spans="1:20" ht="15">
      <c r="A20" s="12"/>
      <c r="B20" s="7" t="s">
        <v>34</v>
      </c>
      <c r="C20" s="7" t="s">
        <v>13</v>
      </c>
      <c r="D20" s="1">
        <v>1994</v>
      </c>
      <c r="E20" s="1">
        <v>2050</v>
      </c>
      <c r="F20" s="1">
        <v>2050</v>
      </c>
      <c r="G20" s="1">
        <v>2050</v>
      </c>
      <c r="H20" s="1">
        <v>2050</v>
      </c>
      <c r="I20" s="1">
        <v>2060</v>
      </c>
      <c r="J20" s="1">
        <v>2079</v>
      </c>
      <c r="K20" s="1">
        <v>2089</v>
      </c>
      <c r="L20" s="1">
        <v>2085</v>
      </c>
      <c r="M20" s="1">
        <v>2085</v>
      </c>
      <c r="Q20" s="3">
        <f t="shared" si="0"/>
        <v>2109.3636363636365</v>
      </c>
      <c r="R20" s="1" t="s">
        <v>14</v>
      </c>
      <c r="S20" s="1">
        <f>SUM(12,9,11,14)</f>
        <v>46</v>
      </c>
      <c r="T20" s="1">
        <v>16</v>
      </c>
    </row>
    <row r="21" spans="1:20" ht="15">
      <c r="A21" s="12"/>
      <c r="B21" s="7" t="s">
        <v>35</v>
      </c>
      <c r="C21" s="7" t="s">
        <v>19</v>
      </c>
      <c r="D21" s="1">
        <v>1996</v>
      </c>
      <c r="E21" s="1">
        <v>1749</v>
      </c>
      <c r="F21" s="1">
        <v>1734</v>
      </c>
      <c r="G21" s="1">
        <v>1734</v>
      </c>
      <c r="H21" s="1">
        <v>1734</v>
      </c>
      <c r="I21" s="1">
        <v>1719</v>
      </c>
      <c r="J21" s="1">
        <v>1732</v>
      </c>
      <c r="K21" s="1">
        <v>1731</v>
      </c>
      <c r="L21" s="1">
        <v>1694</v>
      </c>
      <c r="M21" s="1">
        <v>1694</v>
      </c>
      <c r="N21" s="1">
        <v>1</v>
      </c>
      <c r="P21" s="1">
        <v>1</v>
      </c>
      <c r="Q21" s="3">
        <f t="shared" si="0"/>
        <v>2107.0454545454545</v>
      </c>
      <c r="R21" s="1" t="s">
        <v>14</v>
      </c>
      <c r="S21" s="1">
        <f>SUM(11,9,7,6,12)</f>
        <v>45</v>
      </c>
      <c r="T21" s="1">
        <v>17</v>
      </c>
    </row>
    <row r="22" spans="1:20" ht="15">
      <c r="A22" s="12"/>
      <c r="B22" s="7" t="s">
        <v>37</v>
      </c>
      <c r="C22" s="7" t="s">
        <v>16</v>
      </c>
      <c r="D22" s="1">
        <v>1998</v>
      </c>
      <c r="E22" s="1">
        <v>1853</v>
      </c>
      <c r="F22" s="1">
        <v>1841</v>
      </c>
      <c r="G22" s="1">
        <v>1841</v>
      </c>
      <c r="H22" s="1">
        <v>1841</v>
      </c>
      <c r="I22" s="1">
        <v>1819</v>
      </c>
      <c r="J22" s="1">
        <v>1810</v>
      </c>
      <c r="K22" s="1">
        <v>1761</v>
      </c>
      <c r="L22" s="1">
        <v>1728</v>
      </c>
      <c r="M22" s="1">
        <v>1734</v>
      </c>
      <c r="Q22" s="3">
        <f t="shared" si="0"/>
        <v>2074.409090909091</v>
      </c>
      <c r="R22" s="1" t="s">
        <v>14</v>
      </c>
      <c r="S22" s="1">
        <f>SUM(8,9,11,14,14,4)</f>
        <v>60</v>
      </c>
      <c r="T22" s="1">
        <v>19</v>
      </c>
    </row>
    <row r="23" spans="1:20" ht="15">
      <c r="A23" s="12"/>
      <c r="B23" s="7" t="s">
        <v>38</v>
      </c>
      <c r="C23" s="7" t="s">
        <v>24</v>
      </c>
      <c r="D23" s="1">
        <v>1999</v>
      </c>
      <c r="E23" s="1">
        <v>1583</v>
      </c>
      <c r="F23" s="1">
        <v>1583</v>
      </c>
      <c r="G23" s="1">
        <v>1586</v>
      </c>
      <c r="H23" s="1">
        <v>1586</v>
      </c>
      <c r="I23" s="1">
        <v>1579</v>
      </c>
      <c r="J23" s="1">
        <v>1540</v>
      </c>
      <c r="K23" s="1">
        <v>1540</v>
      </c>
      <c r="L23" s="1">
        <v>1551</v>
      </c>
      <c r="M23" s="1">
        <v>1552</v>
      </c>
      <c r="P23" s="1">
        <v>1</v>
      </c>
      <c r="Q23" s="3">
        <f t="shared" si="0"/>
        <v>2073.636363636364</v>
      </c>
      <c r="R23" s="1" t="s">
        <v>14</v>
      </c>
      <c r="S23" s="1">
        <f>SUM(3,5,10,5,3)</f>
        <v>26</v>
      </c>
      <c r="T23" s="1">
        <v>20</v>
      </c>
    </row>
    <row r="24" spans="1:20" ht="15">
      <c r="A24" s="12"/>
      <c r="B24" s="7" t="s">
        <v>39</v>
      </c>
      <c r="C24" s="7" t="s">
        <v>19</v>
      </c>
      <c r="D24" s="1">
        <v>1996</v>
      </c>
      <c r="E24" s="1">
        <v>1924</v>
      </c>
      <c r="F24" s="1">
        <v>1924</v>
      </c>
      <c r="G24" s="1">
        <v>1924</v>
      </c>
      <c r="H24" s="1">
        <v>1924</v>
      </c>
      <c r="I24" s="1">
        <v>1924</v>
      </c>
      <c r="J24" s="1">
        <v>1922</v>
      </c>
      <c r="K24" s="1">
        <v>1915</v>
      </c>
      <c r="L24" s="1">
        <v>1932</v>
      </c>
      <c r="M24" s="1">
        <v>1932</v>
      </c>
      <c r="Q24" s="3">
        <f t="shared" si="0"/>
        <v>2073.590909090909</v>
      </c>
      <c r="R24" s="1" t="s">
        <v>14</v>
      </c>
      <c r="S24" s="1">
        <f>SUM(6,9,7)</f>
        <v>22</v>
      </c>
      <c r="T24" s="1">
        <v>21</v>
      </c>
    </row>
    <row r="25" spans="1:20" ht="15">
      <c r="A25" s="12"/>
      <c r="B25" s="7" t="s">
        <v>40</v>
      </c>
      <c r="C25" s="7" t="s">
        <v>16</v>
      </c>
      <c r="D25" s="1">
        <v>1998</v>
      </c>
      <c r="E25" s="1">
        <v>1826</v>
      </c>
      <c r="F25" s="1">
        <v>1814</v>
      </c>
      <c r="G25" s="1">
        <v>1815</v>
      </c>
      <c r="H25" s="1">
        <v>1815</v>
      </c>
      <c r="I25" s="1">
        <v>1761</v>
      </c>
      <c r="J25" s="1">
        <v>1761</v>
      </c>
      <c r="K25" s="1">
        <v>1758</v>
      </c>
      <c r="L25" s="1">
        <v>1735</v>
      </c>
      <c r="M25" s="1">
        <v>1698</v>
      </c>
      <c r="N25" s="1">
        <v>1</v>
      </c>
      <c r="Q25" s="3">
        <f t="shared" si="0"/>
        <v>2069.833333333333</v>
      </c>
      <c r="R25" s="1" t="s">
        <v>14</v>
      </c>
      <c r="S25" s="1">
        <f>SUM(10,7,5,18,4,17,9)</f>
        <v>70</v>
      </c>
      <c r="T25" s="1">
        <v>22</v>
      </c>
    </row>
    <row r="26" spans="1:20" ht="15">
      <c r="A26" s="12"/>
      <c r="B26" s="7" t="s">
        <v>41</v>
      </c>
      <c r="C26" s="7" t="s">
        <v>29</v>
      </c>
      <c r="D26" s="1">
        <v>2003</v>
      </c>
      <c r="E26" s="1">
        <v>1536</v>
      </c>
      <c r="F26" s="1">
        <v>1529</v>
      </c>
      <c r="G26" s="1">
        <v>1513</v>
      </c>
      <c r="H26" s="1">
        <v>1513</v>
      </c>
      <c r="I26" s="1">
        <v>1490</v>
      </c>
      <c r="J26" s="1">
        <v>1511</v>
      </c>
      <c r="K26" s="1">
        <v>1545</v>
      </c>
      <c r="L26" s="1">
        <v>1527</v>
      </c>
      <c r="M26" s="1">
        <v>1527</v>
      </c>
      <c r="O26" s="1">
        <v>1</v>
      </c>
      <c r="Q26" s="3">
        <f t="shared" si="0"/>
        <v>2030.121212121212</v>
      </c>
      <c r="R26" s="1" t="s">
        <v>14</v>
      </c>
      <c r="S26" s="1">
        <f>SUM(4,3,7,11,5,12,7)</f>
        <v>49</v>
      </c>
      <c r="T26" s="1">
        <v>23</v>
      </c>
    </row>
    <row r="27" spans="2:20" ht="15">
      <c r="B27" s="1" t="s">
        <v>42</v>
      </c>
      <c r="C27" s="1" t="s">
        <v>24</v>
      </c>
      <c r="D27" s="1">
        <v>1999</v>
      </c>
      <c r="E27" s="1">
        <v>1522</v>
      </c>
      <c r="F27" s="1">
        <v>1522</v>
      </c>
      <c r="G27" s="1">
        <v>1522</v>
      </c>
      <c r="H27" s="1">
        <v>1522</v>
      </c>
      <c r="I27" s="1">
        <v>1522</v>
      </c>
      <c r="J27" s="1">
        <v>1522</v>
      </c>
      <c r="K27" s="1">
        <v>1522</v>
      </c>
      <c r="L27" s="1">
        <v>1558</v>
      </c>
      <c r="M27" s="1">
        <v>1595</v>
      </c>
      <c r="P27" s="1">
        <v>1</v>
      </c>
      <c r="Q27" s="3">
        <f t="shared" si="0"/>
        <v>2024.7424242424242</v>
      </c>
      <c r="R27" s="1" t="s">
        <v>14</v>
      </c>
      <c r="S27" s="8">
        <f>SUM(3,3)</f>
        <v>6</v>
      </c>
      <c r="T27" s="1">
        <v>24</v>
      </c>
    </row>
    <row r="28" spans="2:20" ht="15">
      <c r="B28" s="9" t="s">
        <v>43</v>
      </c>
      <c r="C28" s="9" t="s">
        <v>24</v>
      </c>
      <c r="D28" s="1">
        <v>1999</v>
      </c>
      <c r="E28" s="1">
        <v>1734</v>
      </c>
      <c r="F28" s="1">
        <v>1714</v>
      </c>
      <c r="G28" s="1">
        <v>1714</v>
      </c>
      <c r="H28" s="1">
        <v>1714</v>
      </c>
      <c r="I28" s="1">
        <v>1708</v>
      </c>
      <c r="J28" s="1">
        <v>1693</v>
      </c>
      <c r="K28" s="1">
        <v>1696</v>
      </c>
      <c r="L28" s="1">
        <v>1682</v>
      </c>
      <c r="M28" s="1">
        <v>1678</v>
      </c>
      <c r="Q28" s="3">
        <f t="shared" si="0"/>
        <v>2011.3181818181818</v>
      </c>
      <c r="R28" s="1" t="s">
        <v>14</v>
      </c>
      <c r="S28" s="1">
        <f>SUM(7,3,8,1,13,5)</f>
        <v>37</v>
      </c>
      <c r="T28" s="1">
        <v>25</v>
      </c>
    </row>
    <row r="29" spans="2:20" ht="15">
      <c r="B29" s="1" t="s">
        <v>44</v>
      </c>
      <c r="C29" s="1" t="s">
        <v>24</v>
      </c>
      <c r="D29" s="1">
        <v>2000</v>
      </c>
      <c r="E29" s="1">
        <v>1613</v>
      </c>
      <c r="F29" s="1">
        <v>1629</v>
      </c>
      <c r="G29" s="1">
        <v>1653</v>
      </c>
      <c r="H29" s="1">
        <v>1653</v>
      </c>
      <c r="I29" s="1">
        <v>1653</v>
      </c>
      <c r="J29" s="1">
        <v>1653</v>
      </c>
      <c r="K29" s="1">
        <v>1661</v>
      </c>
      <c r="L29" s="1">
        <v>1772</v>
      </c>
      <c r="M29" s="1">
        <v>1786</v>
      </c>
      <c r="Q29" s="3">
        <f t="shared" si="0"/>
        <v>1999.7575757575758</v>
      </c>
      <c r="R29" s="1" t="s">
        <v>14</v>
      </c>
      <c r="S29" s="1">
        <f>SUM(7,9,4,7,2,11,4)</f>
        <v>44</v>
      </c>
      <c r="T29" s="1">
        <v>26</v>
      </c>
    </row>
    <row r="30" spans="2:20" ht="15">
      <c r="B30" s="1" t="s">
        <v>45</v>
      </c>
      <c r="C30" s="1" t="s">
        <v>13</v>
      </c>
      <c r="D30" s="1">
        <v>1994</v>
      </c>
      <c r="E30" s="1">
        <v>1720</v>
      </c>
      <c r="F30" s="1">
        <v>1720</v>
      </c>
      <c r="G30" s="1">
        <v>1714</v>
      </c>
      <c r="H30" s="1">
        <v>1714</v>
      </c>
      <c r="I30" s="1">
        <v>1716</v>
      </c>
      <c r="J30" s="1">
        <v>1716</v>
      </c>
      <c r="K30" s="1">
        <v>1716</v>
      </c>
      <c r="L30" s="1">
        <v>1685</v>
      </c>
      <c r="M30" s="1">
        <v>1685</v>
      </c>
      <c r="N30" s="1">
        <v>1</v>
      </c>
      <c r="P30" s="1">
        <v>1</v>
      </c>
      <c r="Q30" s="3">
        <f t="shared" si="0"/>
        <v>1989.939393939394</v>
      </c>
      <c r="R30" s="1" t="s">
        <v>14</v>
      </c>
      <c r="S30" s="1">
        <f>SUM(5,17,8)</f>
        <v>30</v>
      </c>
      <c r="T30" s="1">
        <v>27</v>
      </c>
    </row>
    <row r="31" spans="2:20" ht="15">
      <c r="B31" s="1" t="s">
        <v>46</v>
      </c>
      <c r="C31" s="1" t="s">
        <v>13</v>
      </c>
      <c r="D31" s="1">
        <v>1994</v>
      </c>
      <c r="E31" s="1">
        <v>1948</v>
      </c>
      <c r="F31" s="1">
        <v>1951</v>
      </c>
      <c r="G31" s="1">
        <v>1951</v>
      </c>
      <c r="H31" s="1">
        <v>1951</v>
      </c>
      <c r="I31" s="1">
        <v>1906</v>
      </c>
      <c r="J31" s="1">
        <v>1898</v>
      </c>
      <c r="K31" s="1">
        <v>1881</v>
      </c>
      <c r="L31" s="1">
        <v>1852</v>
      </c>
      <c r="M31" s="1">
        <v>1852</v>
      </c>
      <c r="Q31" s="3">
        <f t="shared" si="0"/>
        <v>1978.0757575757575</v>
      </c>
      <c r="R31" s="1" t="s">
        <v>14</v>
      </c>
      <c r="S31" s="1">
        <f>SUM(6,12,7,10,12)</f>
        <v>47</v>
      </c>
      <c r="T31" s="1">
        <v>28</v>
      </c>
    </row>
    <row r="32" spans="2:20" ht="15">
      <c r="B32" s="1" t="s">
        <v>47</v>
      </c>
      <c r="C32" s="1" t="s">
        <v>24</v>
      </c>
      <c r="D32" s="1">
        <v>2000</v>
      </c>
      <c r="E32" s="1">
        <v>1603</v>
      </c>
      <c r="F32" s="1">
        <v>1603</v>
      </c>
      <c r="G32" s="1">
        <v>1637</v>
      </c>
      <c r="H32" s="1">
        <v>1637</v>
      </c>
      <c r="I32" s="1">
        <v>1637</v>
      </c>
      <c r="J32" s="1">
        <v>1663</v>
      </c>
      <c r="K32" s="1">
        <v>1657</v>
      </c>
      <c r="L32" s="1">
        <v>1616</v>
      </c>
      <c r="M32" s="1">
        <v>1604</v>
      </c>
      <c r="Q32" s="3">
        <f t="shared" si="0"/>
        <v>1977.969696969697</v>
      </c>
      <c r="R32" s="1" t="s">
        <v>14</v>
      </c>
      <c r="S32" s="1">
        <f>SUM(8,5,8,2,9,2)</f>
        <v>34</v>
      </c>
      <c r="T32" s="1">
        <v>29</v>
      </c>
    </row>
    <row r="33" spans="2:20" ht="15">
      <c r="B33" s="1" t="s">
        <v>48</v>
      </c>
      <c r="C33" s="1" t="s">
        <v>16</v>
      </c>
      <c r="D33" s="1">
        <v>1998</v>
      </c>
      <c r="E33" s="1">
        <v>1519</v>
      </c>
      <c r="F33" s="1">
        <v>1501</v>
      </c>
      <c r="G33" s="1">
        <v>1503</v>
      </c>
      <c r="H33" s="1">
        <v>1503</v>
      </c>
      <c r="I33" s="1">
        <v>1461</v>
      </c>
      <c r="J33" s="1">
        <v>1443</v>
      </c>
      <c r="K33" s="1">
        <v>1432</v>
      </c>
      <c r="L33" s="1">
        <v>1419</v>
      </c>
      <c r="M33" s="1">
        <v>1419</v>
      </c>
      <c r="N33" s="10">
        <v>1</v>
      </c>
      <c r="O33" s="10">
        <v>1</v>
      </c>
      <c r="P33" s="10">
        <v>1</v>
      </c>
      <c r="Q33" s="3">
        <f t="shared" si="0"/>
        <v>1968.6515151515152</v>
      </c>
      <c r="R33" s="1" t="s">
        <v>14</v>
      </c>
      <c r="S33" s="1">
        <f>SUM(3,15,5,17,11,10,4,2)</f>
        <v>67</v>
      </c>
      <c r="T33" s="1">
        <v>30</v>
      </c>
    </row>
    <row r="34" spans="2:20" ht="15">
      <c r="B34" s="1" t="s">
        <v>49</v>
      </c>
      <c r="C34" s="1" t="s">
        <v>19</v>
      </c>
      <c r="D34" s="1">
        <v>1995</v>
      </c>
      <c r="E34" s="1">
        <v>1869</v>
      </c>
      <c r="F34" s="1">
        <v>1853</v>
      </c>
      <c r="G34" s="1">
        <v>1853</v>
      </c>
      <c r="H34" s="1">
        <v>1853</v>
      </c>
      <c r="I34" s="1">
        <v>1842</v>
      </c>
      <c r="J34" s="1">
        <v>1835</v>
      </c>
      <c r="K34" s="1">
        <v>1850</v>
      </c>
      <c r="L34" s="1">
        <v>1830</v>
      </c>
      <c r="M34" s="1">
        <v>1818</v>
      </c>
      <c r="Q34" s="3">
        <f t="shared" si="0"/>
        <v>1950.8636363636363</v>
      </c>
      <c r="R34" s="1" t="s">
        <v>14</v>
      </c>
      <c r="S34" s="1">
        <f>SUM(5,9,1,8,7,4)</f>
        <v>34</v>
      </c>
      <c r="T34" s="1">
        <v>31</v>
      </c>
    </row>
    <row r="35" spans="2:20" ht="15">
      <c r="B35" s="1" t="s">
        <v>50</v>
      </c>
      <c r="C35" s="1" t="s">
        <v>16</v>
      </c>
      <c r="D35" s="1">
        <v>1998</v>
      </c>
      <c r="E35" s="1">
        <v>1663</v>
      </c>
      <c r="F35" s="1">
        <v>1669</v>
      </c>
      <c r="G35" s="1">
        <v>1669</v>
      </c>
      <c r="H35" s="1">
        <v>1670</v>
      </c>
      <c r="I35" s="1">
        <v>1670</v>
      </c>
      <c r="J35" s="1">
        <v>1676</v>
      </c>
      <c r="K35" s="1">
        <v>1676</v>
      </c>
      <c r="L35" s="1">
        <v>1701</v>
      </c>
      <c r="M35" s="1">
        <v>1701</v>
      </c>
      <c r="Q35" s="3">
        <f t="shared" si="0"/>
        <v>1921.378787878788</v>
      </c>
      <c r="R35" s="1" t="s">
        <v>14</v>
      </c>
      <c r="S35" s="8">
        <f>SUM(1,6,3,8)</f>
        <v>18</v>
      </c>
      <c r="T35" s="1">
        <v>32</v>
      </c>
    </row>
    <row r="36" spans="2:20" ht="15">
      <c r="B36" s="1" t="s">
        <v>51</v>
      </c>
      <c r="C36" s="1" t="s">
        <v>16</v>
      </c>
      <c r="D36" s="1">
        <v>1997</v>
      </c>
      <c r="E36" s="1">
        <v>1702</v>
      </c>
      <c r="F36" s="1">
        <v>1702</v>
      </c>
      <c r="G36" s="1">
        <v>1702</v>
      </c>
      <c r="H36" s="1">
        <v>1727</v>
      </c>
      <c r="I36" s="1">
        <v>1727</v>
      </c>
      <c r="J36" s="1">
        <v>1707</v>
      </c>
      <c r="K36" s="1">
        <v>1710</v>
      </c>
      <c r="L36" s="1">
        <v>1735</v>
      </c>
      <c r="M36" s="1">
        <v>1735</v>
      </c>
      <c r="Q36" s="3">
        <f t="shared" si="0"/>
        <v>1911.5757575757575</v>
      </c>
      <c r="R36" s="1" t="s">
        <v>14</v>
      </c>
      <c r="S36" s="8">
        <f>SUM(6,2,1,9)</f>
        <v>18</v>
      </c>
      <c r="T36" s="1">
        <v>33</v>
      </c>
    </row>
    <row r="37" spans="2:20" ht="15">
      <c r="B37" s="1" t="s">
        <v>52</v>
      </c>
      <c r="C37" s="1" t="s">
        <v>13</v>
      </c>
      <c r="D37" s="1">
        <v>1994</v>
      </c>
      <c r="E37" s="1">
        <v>1905</v>
      </c>
      <c r="F37" s="1">
        <v>1867</v>
      </c>
      <c r="G37" s="1">
        <v>1867</v>
      </c>
      <c r="H37" s="1">
        <v>1851</v>
      </c>
      <c r="I37" s="1">
        <v>1851</v>
      </c>
      <c r="J37" s="1">
        <v>1808</v>
      </c>
      <c r="K37" s="1">
        <v>1805</v>
      </c>
      <c r="L37" s="1">
        <v>1832</v>
      </c>
      <c r="M37" s="1">
        <v>1832</v>
      </c>
      <c r="Q37" s="3">
        <f t="shared" si="0"/>
        <v>1906.7121212121212</v>
      </c>
      <c r="R37" s="1" t="s">
        <v>14</v>
      </c>
      <c r="S37" s="1">
        <f>SUM(14,7,12,8,16)</f>
        <v>57</v>
      </c>
      <c r="T37" s="1">
        <v>34</v>
      </c>
    </row>
    <row r="38" spans="2:20" ht="15">
      <c r="B38" s="1" t="s">
        <v>53</v>
      </c>
      <c r="C38" s="1" t="s">
        <v>16</v>
      </c>
      <c r="D38" s="1">
        <v>1998</v>
      </c>
      <c r="E38" s="1">
        <v>1667</v>
      </c>
      <c r="F38" s="1">
        <v>1667</v>
      </c>
      <c r="G38" s="1">
        <v>1671</v>
      </c>
      <c r="H38" s="1">
        <v>1671</v>
      </c>
      <c r="I38" s="1">
        <v>1649</v>
      </c>
      <c r="J38" s="1">
        <v>1618</v>
      </c>
      <c r="K38" s="1">
        <v>1618</v>
      </c>
      <c r="L38" s="1">
        <v>1621</v>
      </c>
      <c r="M38" s="1">
        <v>1620</v>
      </c>
      <c r="Q38" s="3">
        <f t="shared" si="0"/>
        <v>1904.2575757575758</v>
      </c>
      <c r="R38" s="1" t="s">
        <v>14</v>
      </c>
      <c r="S38" s="1">
        <f>SUM(5,3,9,5,4,7,1)</f>
        <v>34</v>
      </c>
      <c r="T38" s="1">
        <v>35</v>
      </c>
    </row>
    <row r="39" spans="2:20" ht="15">
      <c r="B39" s="1" t="s">
        <v>54</v>
      </c>
      <c r="C39" s="1" t="s">
        <v>16</v>
      </c>
      <c r="D39" s="1">
        <v>1998</v>
      </c>
      <c r="E39" s="1">
        <v>1443</v>
      </c>
      <c r="F39" s="1">
        <v>1443</v>
      </c>
      <c r="G39" s="1">
        <v>1443</v>
      </c>
      <c r="H39" s="1">
        <v>1443</v>
      </c>
      <c r="I39" s="1">
        <v>1432</v>
      </c>
      <c r="J39" s="1">
        <v>1432</v>
      </c>
      <c r="K39" s="1">
        <v>1441</v>
      </c>
      <c r="L39" s="1">
        <v>1469</v>
      </c>
      <c r="M39" s="1">
        <v>1469</v>
      </c>
      <c r="P39" s="1">
        <v>1</v>
      </c>
      <c r="Q39" s="3">
        <f t="shared" si="0"/>
        <v>1891.9242424242425</v>
      </c>
      <c r="R39" s="1" t="s">
        <v>14</v>
      </c>
      <c r="S39" s="1">
        <f>SUM(8,8,6)</f>
        <v>22</v>
      </c>
      <c r="T39" s="1">
        <v>36</v>
      </c>
    </row>
    <row r="40" spans="2:20" ht="15">
      <c r="B40" s="1" t="s">
        <v>55</v>
      </c>
      <c r="C40" s="1" t="s">
        <v>16</v>
      </c>
      <c r="D40" s="1">
        <v>1997</v>
      </c>
      <c r="E40" s="1">
        <v>1666</v>
      </c>
      <c r="F40" s="1">
        <v>1666</v>
      </c>
      <c r="G40" s="1">
        <v>1666</v>
      </c>
      <c r="H40" s="1">
        <v>1666</v>
      </c>
      <c r="I40" s="1">
        <v>1676</v>
      </c>
      <c r="J40" s="1">
        <v>1702</v>
      </c>
      <c r="K40" s="1">
        <v>1709</v>
      </c>
      <c r="L40" s="1">
        <v>1704</v>
      </c>
      <c r="M40" s="1">
        <v>1704</v>
      </c>
      <c r="Q40" s="3">
        <f t="shared" si="0"/>
        <v>1876.590909090909</v>
      </c>
      <c r="R40" s="1" t="s">
        <v>14</v>
      </c>
      <c r="S40" s="1">
        <f>SUM(9,7,8,10)</f>
        <v>34</v>
      </c>
      <c r="T40" s="1">
        <v>37</v>
      </c>
    </row>
  </sheetData>
  <sheetProtection/>
  <mergeCells count="3">
    <mergeCell ref="E2:M2"/>
    <mergeCell ref="A4:A11"/>
    <mergeCell ref="A12:A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Couto</dc:creator>
  <cp:keywords/>
  <dc:description/>
  <cp:lastModifiedBy>Andre Couto</cp:lastModifiedBy>
  <dcterms:created xsi:type="dcterms:W3CDTF">2013-05-17T12:31:43Z</dcterms:created>
  <dcterms:modified xsi:type="dcterms:W3CDTF">2013-06-09T17:10:53Z</dcterms:modified>
  <cp:category/>
  <cp:version/>
  <cp:contentType/>
  <cp:contentStatus/>
</cp:coreProperties>
</file>